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\Desktop\پروژه ی تبرید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0" i="1" l="1"/>
  <c r="BH12" i="1"/>
  <c r="BK6" i="1"/>
  <c r="BK5" i="1"/>
  <c r="BK4" i="1"/>
  <c r="BK2" i="1"/>
  <c r="BK3" i="1"/>
  <c r="BJ4" i="1"/>
  <c r="BJ3" i="1"/>
  <c r="BJ2" i="1"/>
  <c r="BK7" i="1"/>
  <c r="BJ7" i="1"/>
  <c r="BJ6" i="1"/>
  <c r="BJ5" i="1"/>
  <c r="BA7" i="1" l="1"/>
  <c r="BA6" i="1"/>
  <c r="BA5" i="1"/>
  <c r="BA3" i="1"/>
  <c r="BA2" i="1"/>
  <c r="AC9" i="1" l="1"/>
  <c r="AC8" i="1"/>
  <c r="AC7" i="1"/>
  <c r="AC6" i="1"/>
  <c r="AC5" i="1"/>
  <c r="AC4" i="1"/>
  <c r="AC3" i="1"/>
  <c r="AC2" i="1"/>
  <c r="BB2" i="1"/>
  <c r="BC3" i="1"/>
  <c r="BC2" i="1"/>
  <c r="BF2" i="1"/>
  <c r="BE5" i="1"/>
  <c r="BE7" i="1"/>
  <c r="AP3" i="1"/>
  <c r="AP2" i="1"/>
  <c r="AS2" i="1" s="1"/>
  <c r="AS3" i="1"/>
  <c r="BF3" i="1" s="1"/>
  <c r="AS4" i="1"/>
  <c r="BF4" i="1" s="1"/>
  <c r="AS5" i="1"/>
  <c r="BF5" i="1" s="1"/>
  <c r="AS6" i="1"/>
  <c r="BF6" i="1" s="1"/>
  <c r="AS7" i="1"/>
  <c r="BF7" i="1" s="1"/>
  <c r="AR3" i="1"/>
  <c r="AR4" i="1"/>
  <c r="BE4" i="1" s="1"/>
  <c r="AR5" i="1"/>
  <c r="AR6" i="1"/>
  <c r="BE6" i="1" s="1"/>
  <c r="AR7" i="1"/>
  <c r="AR2" i="1"/>
  <c r="AQ7" i="1"/>
  <c r="AQ6" i="1"/>
  <c r="AQ5" i="1"/>
  <c r="AQ4" i="1"/>
  <c r="AQ3" i="1"/>
  <c r="AQ2" i="1"/>
  <c r="BC4" i="1"/>
  <c r="BC5" i="1"/>
  <c r="BC6" i="1"/>
  <c r="BC7" i="1"/>
  <c r="AK3" i="1"/>
  <c r="AK4" i="1"/>
  <c r="AK5" i="1"/>
  <c r="AK6" i="1"/>
  <c r="AK7" i="1"/>
  <c r="AK2" i="1"/>
  <c r="BB3" i="1"/>
  <c r="BB5" i="1"/>
  <c r="BB7" i="1"/>
  <c r="AG3" i="1"/>
  <c r="AG4" i="1"/>
  <c r="BB4" i="1" s="1"/>
  <c r="AG5" i="1"/>
  <c r="AG6" i="1"/>
  <c r="BB6" i="1" s="1"/>
  <c r="AG7" i="1"/>
  <c r="AG2" i="1"/>
  <c r="AF7" i="1"/>
  <c r="AF6" i="1"/>
  <c r="AF5" i="1"/>
  <c r="AF4" i="1"/>
  <c r="AF3" i="1"/>
  <c r="AF2" i="1"/>
  <c r="AZ3" i="1"/>
  <c r="AZ2" i="1"/>
  <c r="M11" i="1"/>
  <c r="M10" i="1"/>
  <c r="AB9" i="1"/>
  <c r="AA9" i="1"/>
  <c r="Z9" i="1"/>
  <c r="AB8" i="1"/>
  <c r="AA8" i="1"/>
  <c r="Z8" i="1"/>
  <c r="Z7" i="1"/>
  <c r="Z6" i="1"/>
  <c r="AB5" i="1"/>
  <c r="AB4" i="1"/>
  <c r="Z3" i="1"/>
  <c r="Z2" i="1"/>
  <c r="BE3" i="1" l="1"/>
  <c r="BE2" i="1"/>
  <c r="N3" i="1" l="1"/>
  <c r="AY3" i="1" s="1"/>
  <c r="N4" i="1"/>
  <c r="AY4" i="1" s="1"/>
  <c r="N5" i="1"/>
  <c r="AY5" i="1" s="1"/>
  <c r="N6" i="1"/>
  <c r="AY6" i="1" s="1"/>
  <c r="N7" i="1"/>
  <c r="AY7" i="1" s="1"/>
  <c r="N2" i="1"/>
  <c r="AY2" i="1" s="1"/>
  <c r="G38" i="1"/>
  <c r="G39" i="1"/>
  <c r="G40" i="1"/>
  <c r="G41" i="1"/>
  <c r="G42" i="1"/>
  <c r="G43" i="1"/>
  <c r="E44" i="1"/>
  <c r="G44" i="1" s="1"/>
  <c r="G31" i="1"/>
  <c r="G32" i="1"/>
  <c r="G34" i="1"/>
  <c r="G35" i="1"/>
  <c r="G36" i="1"/>
  <c r="E37" i="1"/>
  <c r="G37" i="1" s="1"/>
  <c r="E33" i="1"/>
  <c r="G33" i="1" s="1"/>
  <c r="G3" i="1"/>
  <c r="G4" i="1"/>
  <c r="G6" i="1"/>
  <c r="G8" i="1"/>
  <c r="G9" i="1"/>
  <c r="G10" i="1"/>
  <c r="G11" i="1"/>
  <c r="G12" i="1"/>
  <c r="G13" i="1"/>
  <c r="G15" i="1"/>
  <c r="G16" i="1"/>
  <c r="G18" i="1"/>
  <c r="G19" i="1"/>
  <c r="G21" i="1"/>
  <c r="G23" i="1"/>
  <c r="G24" i="1"/>
  <c r="G26" i="1"/>
  <c r="G27" i="1"/>
  <c r="G28" i="1"/>
  <c r="G29" i="1"/>
  <c r="E30" i="1"/>
  <c r="G30" i="1" s="1"/>
  <c r="E25" i="1"/>
  <c r="G25" i="1" s="1"/>
  <c r="E22" i="1"/>
  <c r="G22" i="1" s="1"/>
  <c r="E20" i="1"/>
  <c r="G20" i="1" s="1"/>
  <c r="E17" i="1"/>
  <c r="G17" i="1" s="1"/>
  <c r="E14" i="1"/>
  <c r="G14" i="1" s="1"/>
  <c r="G2" i="1"/>
  <c r="E7" i="1"/>
  <c r="G7" i="1" s="1"/>
  <c r="E5" i="1"/>
  <c r="G5" i="1" s="1"/>
  <c r="H32" i="1" l="1"/>
  <c r="AX6" i="1" s="1"/>
  <c r="BG6" i="1" s="1"/>
  <c r="H24" i="1"/>
  <c r="AX5" i="1" s="1"/>
  <c r="BG5" i="1" s="1"/>
  <c r="H39" i="1"/>
  <c r="AX7" i="1" s="1"/>
  <c r="BG7" i="1" s="1"/>
  <c r="H16" i="1"/>
  <c r="AX4" i="1" s="1"/>
  <c r="BG4" i="1" s="1"/>
  <c r="H9" i="1"/>
  <c r="AX3" i="1" s="1"/>
  <c r="BG3" i="1" s="1"/>
  <c r="H1" i="1"/>
  <c r="AX2" i="1" s="1"/>
  <c r="BG2" i="1" s="1"/>
  <c r="BH5" i="1" l="1"/>
  <c r="BH2" i="1"/>
</calcChain>
</file>

<file path=xl/sharedStrings.xml><?xml version="1.0" encoding="utf-8"?>
<sst xmlns="http://schemas.openxmlformats.org/spreadsheetml/2006/main" count="300" uniqueCount="57">
  <si>
    <t>U</t>
  </si>
  <si>
    <t>A</t>
  </si>
  <si>
    <t>Q(W)</t>
  </si>
  <si>
    <t>سیب</t>
  </si>
  <si>
    <t>L</t>
  </si>
  <si>
    <t>B</t>
  </si>
  <si>
    <t>پرتقال</t>
  </si>
  <si>
    <t>مرغ</t>
  </si>
  <si>
    <t>گوشت</t>
  </si>
  <si>
    <t>پیش سرد</t>
  </si>
  <si>
    <t>تونل انجماد</t>
  </si>
  <si>
    <t>********</t>
  </si>
  <si>
    <t>بار محصول</t>
  </si>
  <si>
    <t>تنفس</t>
  </si>
  <si>
    <t>نفوذ</t>
  </si>
  <si>
    <t>روشنایی</t>
  </si>
  <si>
    <t>افراد</t>
  </si>
  <si>
    <t>لیفتراک</t>
  </si>
  <si>
    <t>بار پالت</t>
  </si>
  <si>
    <t>بار جعبه</t>
  </si>
  <si>
    <t>بار کل</t>
  </si>
  <si>
    <t>دیوار</t>
  </si>
  <si>
    <t>محصول</t>
  </si>
  <si>
    <t>***</t>
  </si>
  <si>
    <t>دبی</t>
  </si>
  <si>
    <t>حرارت لازم</t>
  </si>
  <si>
    <t>بار نفوذی(W)</t>
  </si>
  <si>
    <t>ضریب اصلاحی</t>
  </si>
  <si>
    <t>****</t>
  </si>
  <si>
    <t>جرم</t>
  </si>
  <si>
    <t>c1</t>
  </si>
  <si>
    <t>c2</t>
  </si>
  <si>
    <t>انتالپی</t>
  </si>
  <si>
    <t>دما ورودی</t>
  </si>
  <si>
    <t>دما انحماد</t>
  </si>
  <si>
    <t xml:space="preserve"> دمای نگهداری</t>
  </si>
  <si>
    <t>ضریب سرد کن</t>
  </si>
  <si>
    <t>زمان</t>
  </si>
  <si>
    <t>بارحرارتی قبل انجماد</t>
  </si>
  <si>
    <t>بارحرارتی انجماد</t>
  </si>
  <si>
    <t>بارحرارتی بعد انجماد</t>
  </si>
  <si>
    <t>مجموع بار حرارتی</t>
  </si>
  <si>
    <t>___</t>
  </si>
  <si>
    <t>مرغ پیش سرد</t>
  </si>
  <si>
    <t>مرغ تونل انجماد</t>
  </si>
  <si>
    <t>گوشت تونل انجماد</t>
  </si>
  <si>
    <t>نوع محصول</t>
  </si>
  <si>
    <t>بار تنفسی</t>
  </si>
  <si>
    <t>بار حرارتی</t>
  </si>
  <si>
    <t>حرارت معادل هر فرد</t>
  </si>
  <si>
    <t>بار حراتی کارگران</t>
  </si>
  <si>
    <t>تعداد پالت</t>
  </si>
  <si>
    <t>تعداد جعبه</t>
  </si>
  <si>
    <t>S+P+P</t>
  </si>
  <si>
    <t>M+G+T</t>
  </si>
  <si>
    <t>کل</t>
  </si>
  <si>
    <t>Q کمپرسور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</si>
</sst>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152400</xdr:colOff>
      <xdr:row>1</xdr:row>
      <xdr:rowOff>22860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5240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129540</xdr:colOff>
      <xdr:row>1</xdr:row>
      <xdr:rowOff>22860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954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42</xdr:col>
      <xdr:colOff>0</xdr:colOff>
      <xdr:row>0</xdr:row>
      <xdr:rowOff>0</xdr:rowOff>
    </xdr:from>
    <xdr:to>
      <xdr:col>42</xdr:col>
      <xdr:colOff>167640</xdr:colOff>
      <xdr:row>1</xdr:row>
      <xdr:rowOff>22860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92729" y="0"/>
          <a:ext cx="167640" cy="20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5"/>
  <sheetViews>
    <sheetView tabSelected="1" topLeftCell="AN1" zoomScale="85" zoomScaleNormal="85" workbookViewId="0">
      <selection activeCell="BH12" sqref="BH10:BH12"/>
    </sheetView>
  </sheetViews>
  <sheetFormatPr defaultRowHeight="14.4"/>
  <cols>
    <col min="15" max="15" width="9" customWidth="1"/>
    <col min="16" max="16" width="11" customWidth="1"/>
    <col min="26" max="26" width="12.5546875" customWidth="1"/>
    <col min="27" max="27" width="12.6640625" customWidth="1"/>
    <col min="28" max="28" width="13.5546875" customWidth="1"/>
    <col min="29" max="29" width="11.44140625" customWidth="1"/>
    <col min="34" max="34" width="9" customWidth="1"/>
    <col min="36" max="36" width="12.77734375" customWidth="1"/>
    <col min="37" max="37" width="12.33203125" customWidth="1"/>
    <col min="39" max="39" width="13.5546875" customWidth="1"/>
    <col min="53" max="53" width="11.109375" bestFit="1" customWidth="1"/>
  </cols>
  <sheetData>
    <row r="1" spans="1:63">
      <c r="A1" t="s">
        <v>3</v>
      </c>
      <c r="B1" t="s">
        <v>0</v>
      </c>
      <c r="C1" t="s">
        <v>4</v>
      </c>
      <c r="D1" t="s">
        <v>5</v>
      </c>
      <c r="G1" t="s">
        <v>2</v>
      </c>
      <c r="H1">
        <f>G2+G3+G4+G5+G6+G7</f>
        <v>6903</v>
      </c>
      <c r="I1" t="s">
        <v>23</v>
      </c>
      <c r="J1" t="s">
        <v>22</v>
      </c>
      <c r="K1" t="s">
        <v>24</v>
      </c>
      <c r="L1" t="s">
        <v>25</v>
      </c>
      <c r="M1" s="2" t="s">
        <v>27</v>
      </c>
      <c r="N1" s="1" t="s">
        <v>26</v>
      </c>
      <c r="O1" t="s">
        <v>28</v>
      </c>
      <c r="P1" t="s">
        <v>22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s="2" t="s">
        <v>38</v>
      </c>
      <c r="AA1" s="2" t="s">
        <v>39</v>
      </c>
      <c r="AB1" s="2" t="s">
        <v>40</v>
      </c>
      <c r="AC1" s="2" t="s">
        <v>41</v>
      </c>
      <c r="AD1" s="2" t="s">
        <v>28</v>
      </c>
      <c r="AE1" t="s">
        <v>22</v>
      </c>
      <c r="AF1" s="2" t="s">
        <v>1</v>
      </c>
      <c r="AG1" s="2" t="s">
        <v>15</v>
      </c>
      <c r="AH1" s="2" t="s">
        <v>23</v>
      </c>
      <c r="AI1" t="s">
        <v>22</v>
      </c>
      <c r="AJ1" s="2" t="s">
        <v>49</v>
      </c>
      <c r="AK1" s="2" t="s">
        <v>50</v>
      </c>
      <c r="AL1" s="2" t="s">
        <v>23</v>
      </c>
      <c r="AM1" t="s">
        <v>22</v>
      </c>
      <c r="AN1" t="s">
        <v>29</v>
      </c>
      <c r="AO1" s="2" t="s">
        <v>51</v>
      </c>
      <c r="AP1" t="s">
        <v>52</v>
      </c>
      <c r="AR1" t="s">
        <v>18</v>
      </c>
      <c r="AS1" t="s">
        <v>19</v>
      </c>
      <c r="AT1" t="s">
        <v>23</v>
      </c>
      <c r="AU1">
        <v>1000</v>
      </c>
      <c r="AV1" t="s">
        <v>23</v>
      </c>
      <c r="AW1" t="s">
        <v>22</v>
      </c>
      <c r="AX1" t="s">
        <v>21</v>
      </c>
      <c r="AY1" t="s">
        <v>14</v>
      </c>
      <c r="AZ1" t="s">
        <v>13</v>
      </c>
      <c r="BA1" t="s">
        <v>12</v>
      </c>
      <c r="BB1" t="s">
        <v>15</v>
      </c>
      <c r="BC1" t="s">
        <v>16</v>
      </c>
      <c r="BD1" t="s">
        <v>17</v>
      </c>
      <c r="BE1" t="s">
        <v>18</v>
      </c>
      <c r="BF1" t="s">
        <v>19</v>
      </c>
      <c r="BG1" t="s">
        <v>20</v>
      </c>
      <c r="BH1" t="s">
        <v>53</v>
      </c>
      <c r="BI1" t="s">
        <v>23</v>
      </c>
      <c r="BK1" t="s">
        <v>56</v>
      </c>
    </row>
    <row r="2" spans="1:63">
      <c r="A2" t="s">
        <v>3</v>
      </c>
      <c r="B2">
        <v>0.18</v>
      </c>
      <c r="C2">
        <v>16</v>
      </c>
      <c r="D2">
        <v>5</v>
      </c>
      <c r="E2">
        <v>34</v>
      </c>
      <c r="F2">
        <v>-1</v>
      </c>
      <c r="G2">
        <f>B:B*C:C*D:D*(E:E-F:F)</f>
        <v>503.99999999999994</v>
      </c>
      <c r="I2" t="s">
        <v>23</v>
      </c>
      <c r="J2" t="s">
        <v>3</v>
      </c>
      <c r="K2">
        <v>33</v>
      </c>
      <c r="L2">
        <v>9.8599999999999993E-2</v>
      </c>
      <c r="M2">
        <v>0.5</v>
      </c>
      <c r="N2">
        <f>1000*L:L*K:K*M:M</f>
        <v>1626.8999999999999</v>
      </c>
      <c r="O2" t="s">
        <v>28</v>
      </c>
      <c r="P2" t="s">
        <v>3</v>
      </c>
      <c r="Q2">
        <v>24000</v>
      </c>
      <c r="R2">
        <v>3.72</v>
      </c>
      <c r="S2">
        <v>1.82</v>
      </c>
      <c r="T2" s="3" t="s">
        <v>42</v>
      </c>
      <c r="U2">
        <v>34</v>
      </c>
      <c r="V2">
        <v>-1.75</v>
      </c>
      <c r="W2">
        <v>-1</v>
      </c>
      <c r="X2" s="3" t="s">
        <v>42</v>
      </c>
      <c r="Y2" s="3">
        <v>24</v>
      </c>
      <c r="Z2" s="4">
        <f>((Q2*R2)*(U2-W2))/(Y2*3600)</f>
        <v>36.166666666666664</v>
      </c>
      <c r="AA2" s="3" t="s">
        <v>42</v>
      </c>
      <c r="AB2" s="3" t="s">
        <v>42</v>
      </c>
      <c r="AC2" s="4">
        <f>Z2*1000</f>
        <v>36166.666666666664</v>
      </c>
      <c r="AD2" s="2" t="s">
        <v>28</v>
      </c>
      <c r="AE2" t="s">
        <v>3</v>
      </c>
      <c r="AF2">
        <f>C7*D7</f>
        <v>400</v>
      </c>
      <c r="AG2">
        <f t="shared" ref="AG2:AG7" si="0">(10*AF:AF*4)/24</f>
        <v>666.66666666666663</v>
      </c>
      <c r="AH2" s="2" t="s">
        <v>23</v>
      </c>
      <c r="AI2" t="s">
        <v>3</v>
      </c>
      <c r="AJ2">
        <v>0.28100000000000003</v>
      </c>
      <c r="AK2">
        <f>(AJ2*2*4*1000)/24</f>
        <v>93.666666666666671</v>
      </c>
      <c r="AL2" s="2" t="s">
        <v>23</v>
      </c>
      <c r="AM2" t="s">
        <v>3</v>
      </c>
      <c r="AN2">
        <v>24000</v>
      </c>
      <c r="AO2">
        <v>24</v>
      </c>
      <c r="AP2">
        <f>AO2*5</f>
        <v>120</v>
      </c>
      <c r="AQ2">
        <f>10-(-1)</f>
        <v>11</v>
      </c>
      <c r="AR2">
        <f t="shared" ref="AR2:AR7" si="1">(90*0.47*AQ:AQ*AO:AO*1000)/(24*3600)</f>
        <v>129.24999999999997</v>
      </c>
      <c r="AS2">
        <f t="shared" ref="AS2:AS7" si="2">(0.9*2.5*AQ:AQ*AP:AP*1000)/(24*3600)</f>
        <v>34.375</v>
      </c>
      <c r="AT2" t="s">
        <v>23</v>
      </c>
      <c r="AU2">
        <v>1000</v>
      </c>
      <c r="AV2" t="s">
        <v>23</v>
      </c>
      <c r="AW2" t="s">
        <v>3</v>
      </c>
      <c r="AX2">
        <f>H1</f>
        <v>6903</v>
      </c>
      <c r="AY2">
        <f t="shared" ref="AY2:AY7" si="3">N:N</f>
        <v>1626.8999999999999</v>
      </c>
      <c r="AZ2">
        <f>M10</f>
        <v>288</v>
      </c>
      <c r="BA2" s="4">
        <f>AC2</f>
        <v>36166.666666666664</v>
      </c>
      <c r="BB2">
        <f t="shared" ref="BB2:BB7" si="4">AG:AG</f>
        <v>666.66666666666663</v>
      </c>
      <c r="BC2">
        <f t="shared" ref="BC2:BC7" si="5">AK:AK</f>
        <v>93.666666666666671</v>
      </c>
      <c r="BD2">
        <v>666.67</v>
      </c>
      <c r="BE2">
        <f t="shared" ref="BE2:BF7" si="6">AR:AR</f>
        <v>129.24999999999997</v>
      </c>
      <c r="BF2">
        <f t="shared" si="6"/>
        <v>34.375</v>
      </c>
      <c r="BG2">
        <f>AX:AX+AY:AY+AZ:AZ+BA:BA+BB:BB+BC:BC+BD:BD+BE:BE+BF:BF</f>
        <v>46575.194999999992</v>
      </c>
      <c r="BH2">
        <f>(BG2+BG3+BG6)/1000</f>
        <v>202.24543489130431</v>
      </c>
      <c r="BI2" t="s">
        <v>23</v>
      </c>
      <c r="BJ2">
        <f>BG2/BH2</f>
        <v>230.29046378738573</v>
      </c>
      <c r="BK2">
        <f>BJ2*219</f>
        <v>50433.611569437475</v>
      </c>
    </row>
    <row r="3" spans="1:63">
      <c r="A3" t="s">
        <v>3</v>
      </c>
      <c r="B3">
        <v>0.18</v>
      </c>
      <c r="C3">
        <v>16</v>
      </c>
      <c r="D3">
        <v>5</v>
      </c>
      <c r="E3">
        <v>10</v>
      </c>
      <c r="F3">
        <v>-1</v>
      </c>
      <c r="G3">
        <f t="shared" ref="G3:G44" si="7">B:B*C:C*D:D*(E:E-F:F)</f>
        <v>158.39999999999998</v>
      </c>
      <c r="I3" t="s">
        <v>23</v>
      </c>
      <c r="J3" t="s">
        <v>6</v>
      </c>
      <c r="K3">
        <v>27.9</v>
      </c>
      <c r="L3">
        <v>9.9000000000000005E-2</v>
      </c>
      <c r="M3">
        <v>0.5</v>
      </c>
      <c r="N3">
        <f t="shared" ref="N3:N7" si="8">1000*L:L*K:K*M:M</f>
        <v>1381.05</v>
      </c>
      <c r="O3" t="s">
        <v>28</v>
      </c>
      <c r="P3" t="s">
        <v>6</v>
      </c>
      <c r="Q3">
        <v>18000</v>
      </c>
      <c r="R3">
        <v>3.81</v>
      </c>
      <c r="S3">
        <v>1.84</v>
      </c>
      <c r="T3" s="3" t="s">
        <v>42</v>
      </c>
      <c r="U3">
        <v>34</v>
      </c>
      <c r="V3">
        <v>-2</v>
      </c>
      <c r="W3">
        <v>0</v>
      </c>
      <c r="X3" s="3" t="s">
        <v>42</v>
      </c>
      <c r="Y3" s="3">
        <v>24</v>
      </c>
      <c r="Z3" s="4">
        <f>((Q3*R3)*(U3-W3))/(Y3*3600)</f>
        <v>26.987500000000001</v>
      </c>
      <c r="AA3" s="3" t="s">
        <v>42</v>
      </c>
      <c r="AB3" s="3" t="s">
        <v>42</v>
      </c>
      <c r="AC3" s="4">
        <f>Z3*1000</f>
        <v>26987.5</v>
      </c>
      <c r="AD3" s="2" t="s">
        <v>28</v>
      </c>
      <c r="AE3" t="s">
        <v>6</v>
      </c>
      <c r="AF3">
        <f>C13*D13</f>
        <v>300</v>
      </c>
      <c r="AG3">
        <f t="shared" si="0"/>
        <v>500</v>
      </c>
      <c r="AH3" s="2" t="s">
        <v>23</v>
      </c>
      <c r="AI3" t="s">
        <v>6</v>
      </c>
      <c r="AJ3">
        <v>0.27500000000000002</v>
      </c>
      <c r="AK3">
        <f t="shared" ref="AK3:AK7" si="9">(AJ3*2*4*1000)/24</f>
        <v>91.666666666666671</v>
      </c>
      <c r="AL3" s="2" t="s">
        <v>23</v>
      </c>
      <c r="AM3" t="s">
        <v>6</v>
      </c>
      <c r="AN3">
        <v>18000</v>
      </c>
      <c r="AO3">
        <v>18</v>
      </c>
      <c r="AP3">
        <f>AO3*5</f>
        <v>90</v>
      </c>
      <c r="AQ3">
        <f>10-(0)</f>
        <v>10</v>
      </c>
      <c r="AR3">
        <f t="shared" si="1"/>
        <v>88.125</v>
      </c>
      <c r="AS3">
        <f t="shared" si="2"/>
        <v>23.4375</v>
      </c>
      <c r="AT3" t="s">
        <v>23</v>
      </c>
      <c r="AU3">
        <v>1000</v>
      </c>
      <c r="AV3" t="s">
        <v>23</v>
      </c>
      <c r="AW3" t="s">
        <v>6</v>
      </c>
      <c r="AX3">
        <f>H9</f>
        <v>4608.8999999999996</v>
      </c>
      <c r="AY3">
        <f t="shared" si="3"/>
        <v>1381.05</v>
      </c>
      <c r="AZ3">
        <f>M11</f>
        <v>198</v>
      </c>
      <c r="BA3" s="4">
        <f>AC3</f>
        <v>26987.5</v>
      </c>
      <c r="BB3">
        <f t="shared" si="4"/>
        <v>500</v>
      </c>
      <c r="BC3">
        <f t="shared" si="5"/>
        <v>91.666666666666671</v>
      </c>
      <c r="BD3">
        <v>666.67</v>
      </c>
      <c r="BE3">
        <f t="shared" si="6"/>
        <v>88.125</v>
      </c>
      <c r="BF3">
        <f t="shared" si="6"/>
        <v>23.4375</v>
      </c>
      <c r="BG3">
        <f t="shared" ref="BG3:BG7" si="10">AX:AX+AY:AY+AZ:AZ+BA:BA+BB:BB+BC:BC+BD:BD+BE:BE+BF:BF</f>
        <v>34545.34916666666</v>
      </c>
      <c r="BI3" t="s">
        <v>23</v>
      </c>
      <c r="BJ3">
        <f>BG3/BH2</f>
        <v>170.80904290983312</v>
      </c>
      <c r="BK3">
        <f>BJ3*219</f>
        <v>37407.180397253454</v>
      </c>
    </row>
    <row r="4" spans="1:63">
      <c r="A4" t="s">
        <v>3</v>
      </c>
      <c r="B4">
        <v>0.18</v>
      </c>
      <c r="C4">
        <v>25</v>
      </c>
      <c r="D4">
        <v>5</v>
      </c>
      <c r="E4">
        <v>0</v>
      </c>
      <c r="F4">
        <v>-1</v>
      </c>
      <c r="G4">
        <f t="shared" si="7"/>
        <v>22.5</v>
      </c>
      <c r="I4" t="s">
        <v>23</v>
      </c>
      <c r="J4" t="s">
        <v>7</v>
      </c>
      <c r="K4">
        <v>13.9</v>
      </c>
      <c r="L4">
        <v>0.1187</v>
      </c>
      <c r="M4">
        <v>0.5</v>
      </c>
      <c r="N4">
        <f t="shared" si="8"/>
        <v>824.96500000000003</v>
      </c>
      <c r="O4" t="s">
        <v>28</v>
      </c>
      <c r="P4" t="s">
        <v>7</v>
      </c>
      <c r="Q4">
        <v>8000</v>
      </c>
      <c r="R4">
        <v>3.18</v>
      </c>
      <c r="S4">
        <v>1.55</v>
      </c>
      <c r="T4">
        <v>246</v>
      </c>
      <c r="U4">
        <v>-23</v>
      </c>
      <c r="V4">
        <v>-2.7</v>
      </c>
      <c r="W4">
        <v>-18</v>
      </c>
      <c r="X4" s="3" t="s">
        <v>42</v>
      </c>
      <c r="Y4" s="3">
        <v>24</v>
      </c>
      <c r="Z4" s="4">
        <v>0</v>
      </c>
      <c r="AA4" s="4">
        <v>0</v>
      </c>
      <c r="AB4" s="4">
        <f>((Q4*S4)*(U4-W4))/(Y4*3600)</f>
        <v>-0.71759259259259256</v>
      </c>
      <c r="AC4" s="4">
        <f>SUM(Z4:Z4:AB4)*1000</f>
        <v>-717.59259259259261</v>
      </c>
      <c r="AD4" s="2" t="s">
        <v>28</v>
      </c>
      <c r="AE4" t="s">
        <v>7</v>
      </c>
      <c r="AF4">
        <f>C21*D21</f>
        <v>80</v>
      </c>
      <c r="AG4">
        <f t="shared" si="0"/>
        <v>133.33333333333334</v>
      </c>
      <c r="AH4" s="2" t="s">
        <v>23</v>
      </c>
      <c r="AI4" t="s">
        <v>7</v>
      </c>
      <c r="AJ4">
        <v>0.39500000000000002</v>
      </c>
      <c r="AK4">
        <f t="shared" si="9"/>
        <v>131.66666666666666</v>
      </c>
      <c r="AL4" s="2" t="s">
        <v>23</v>
      </c>
      <c r="AM4" s="2" t="s">
        <v>43</v>
      </c>
      <c r="AN4">
        <v>20000</v>
      </c>
      <c r="AO4">
        <v>30</v>
      </c>
      <c r="AQ4">
        <f>10-(-1.1)</f>
        <v>11.1</v>
      </c>
      <c r="AR4">
        <f t="shared" si="1"/>
        <v>163.03125</v>
      </c>
      <c r="AS4">
        <f t="shared" si="2"/>
        <v>0</v>
      </c>
      <c r="AT4" t="s">
        <v>23</v>
      </c>
      <c r="AU4">
        <v>1000</v>
      </c>
      <c r="AV4" t="s">
        <v>23</v>
      </c>
      <c r="AW4" t="s">
        <v>7</v>
      </c>
      <c r="AX4">
        <f>H16</f>
        <v>2731.3599999999997</v>
      </c>
      <c r="AY4">
        <f t="shared" si="3"/>
        <v>824.96500000000003</v>
      </c>
      <c r="AZ4">
        <v>0</v>
      </c>
      <c r="BA4" s="4">
        <v>0</v>
      </c>
      <c r="BB4">
        <f t="shared" si="4"/>
        <v>133.33333333333334</v>
      </c>
      <c r="BC4">
        <f t="shared" si="5"/>
        <v>131.66666666666666</v>
      </c>
      <c r="BD4">
        <v>666.67</v>
      </c>
      <c r="BE4">
        <f t="shared" si="6"/>
        <v>163.03125</v>
      </c>
      <c r="BF4">
        <f t="shared" si="6"/>
        <v>0</v>
      </c>
      <c r="BG4">
        <f t="shared" si="10"/>
        <v>4651.0262499999999</v>
      </c>
      <c r="BH4" t="s">
        <v>54</v>
      </c>
      <c r="BI4" t="s">
        <v>23</v>
      </c>
      <c r="BJ4">
        <f>BG4/BH5</f>
        <v>12.367577197017892</v>
      </c>
      <c r="BK4">
        <f>BJ4*BH12</f>
        <v>5895.6240498184297</v>
      </c>
    </row>
    <row r="5" spans="1:63">
      <c r="A5" t="s">
        <v>3</v>
      </c>
      <c r="B5">
        <v>0.18</v>
      </c>
      <c r="C5">
        <v>25</v>
      </c>
      <c r="D5">
        <v>5</v>
      </c>
      <c r="E5">
        <f>35+2</f>
        <v>37</v>
      </c>
      <c r="F5">
        <v>0</v>
      </c>
      <c r="G5">
        <f t="shared" si="7"/>
        <v>832.5</v>
      </c>
      <c r="I5" t="s">
        <v>23</v>
      </c>
      <c r="J5" t="s">
        <v>8</v>
      </c>
      <c r="K5">
        <v>12.5</v>
      </c>
      <c r="L5">
        <v>0.1187</v>
      </c>
      <c r="M5">
        <v>0.5</v>
      </c>
      <c r="N5">
        <f t="shared" si="8"/>
        <v>741.875</v>
      </c>
      <c r="O5" t="s">
        <v>28</v>
      </c>
      <c r="P5" t="s">
        <v>8</v>
      </c>
      <c r="Q5">
        <v>10000</v>
      </c>
      <c r="R5">
        <v>2.8</v>
      </c>
      <c r="S5">
        <v>1.26</v>
      </c>
      <c r="T5">
        <v>194</v>
      </c>
      <c r="U5">
        <v>-23</v>
      </c>
      <c r="V5">
        <v>-1.75</v>
      </c>
      <c r="W5">
        <v>-18</v>
      </c>
      <c r="X5" s="3" t="s">
        <v>42</v>
      </c>
      <c r="Y5" s="3">
        <v>24</v>
      </c>
      <c r="Z5" s="4">
        <v>0</v>
      </c>
      <c r="AA5" s="4">
        <v>0</v>
      </c>
      <c r="AB5" s="4">
        <f>((Q5*S5)*(U5-W5))/(Y5*3600)</f>
        <v>-0.72916666666666663</v>
      </c>
      <c r="AC5" s="4">
        <f>SUM(Z5:Z5:AB5)*1000</f>
        <v>-729.16666666666663</v>
      </c>
      <c r="AD5" s="2" t="s">
        <v>28</v>
      </c>
      <c r="AE5" t="s">
        <v>8</v>
      </c>
      <c r="AF5">
        <f>C29*D29</f>
        <v>64</v>
      </c>
      <c r="AG5">
        <f t="shared" si="0"/>
        <v>106.66666666666667</v>
      </c>
      <c r="AH5" s="2" t="s">
        <v>23</v>
      </c>
      <c r="AI5" t="s">
        <v>8</v>
      </c>
      <c r="AJ5">
        <v>0.39500000000000002</v>
      </c>
      <c r="AK5">
        <f t="shared" si="9"/>
        <v>131.66666666666666</v>
      </c>
      <c r="AL5" s="2" t="s">
        <v>23</v>
      </c>
      <c r="AM5" s="2" t="s">
        <v>43</v>
      </c>
      <c r="AN5">
        <v>30000</v>
      </c>
      <c r="AO5">
        <v>20</v>
      </c>
      <c r="AQ5">
        <f>10-(-1.1)</f>
        <v>11.1</v>
      </c>
      <c r="AR5">
        <f t="shared" si="1"/>
        <v>108.68749999999997</v>
      </c>
      <c r="AS5">
        <f t="shared" si="2"/>
        <v>0</v>
      </c>
      <c r="AT5" t="s">
        <v>23</v>
      </c>
      <c r="AU5">
        <v>1000</v>
      </c>
      <c r="AV5" t="s">
        <v>23</v>
      </c>
      <c r="AW5" t="s">
        <v>8</v>
      </c>
      <c r="AX5">
        <f>H24</f>
        <v>2085.0160000000001</v>
      </c>
      <c r="AY5">
        <f t="shared" si="3"/>
        <v>741.875</v>
      </c>
      <c r="AZ5">
        <v>0</v>
      </c>
      <c r="BA5" s="4">
        <f>0</f>
        <v>0</v>
      </c>
      <c r="BB5">
        <f t="shared" si="4"/>
        <v>106.66666666666667</v>
      </c>
      <c r="BC5">
        <f t="shared" si="5"/>
        <v>131.66666666666666</v>
      </c>
      <c r="BD5">
        <v>666.67</v>
      </c>
      <c r="BE5">
        <f t="shared" si="6"/>
        <v>108.68749999999997</v>
      </c>
      <c r="BF5">
        <f t="shared" si="6"/>
        <v>0</v>
      </c>
      <c r="BG5">
        <f t="shared" si="10"/>
        <v>3840.5818333333332</v>
      </c>
      <c r="BH5">
        <f>(BG4+BG5+BG7)/1000</f>
        <v>376.06607793169621</v>
      </c>
      <c r="BI5" t="s">
        <v>23</v>
      </c>
      <c r="BJ5">
        <f>BG5/BH5</f>
        <v>10.212518646871645</v>
      </c>
      <c r="BK5">
        <f>BJ5*BH12</f>
        <v>4868.3076389637135</v>
      </c>
    </row>
    <row r="6" spans="1:63">
      <c r="A6" t="s">
        <v>3</v>
      </c>
      <c r="B6">
        <v>0.18</v>
      </c>
      <c r="C6">
        <v>25</v>
      </c>
      <c r="D6">
        <v>16</v>
      </c>
      <c r="E6">
        <v>33.799999999999997</v>
      </c>
      <c r="F6">
        <v>-1</v>
      </c>
      <c r="G6">
        <f t="shared" si="7"/>
        <v>2505.6</v>
      </c>
      <c r="I6" t="s">
        <v>23</v>
      </c>
      <c r="J6" t="s">
        <v>9</v>
      </c>
      <c r="K6">
        <v>10</v>
      </c>
      <c r="L6">
        <v>0.98899999999999999</v>
      </c>
      <c r="M6">
        <v>0.5</v>
      </c>
      <c r="N6">
        <f t="shared" si="8"/>
        <v>4945</v>
      </c>
      <c r="O6" t="s">
        <v>28</v>
      </c>
      <c r="P6" s="2" t="s">
        <v>43</v>
      </c>
      <c r="Q6">
        <v>20000</v>
      </c>
      <c r="R6">
        <v>2.8</v>
      </c>
      <c r="S6">
        <v>1.26</v>
      </c>
      <c r="T6">
        <v>194</v>
      </c>
      <c r="U6">
        <v>34</v>
      </c>
      <c r="V6">
        <v>-1.75</v>
      </c>
      <c r="W6">
        <v>-1.1000000000000001</v>
      </c>
      <c r="X6">
        <v>0.75</v>
      </c>
      <c r="Y6" s="3">
        <v>24</v>
      </c>
      <c r="Z6" s="4">
        <f>((Q6*R6)*(U6-W6))/(Y6*3600)</f>
        <v>22.75</v>
      </c>
      <c r="AA6" s="4">
        <v>0</v>
      </c>
      <c r="AB6" s="4">
        <v>0</v>
      </c>
      <c r="AC6" s="4">
        <f>((SUM(Z6:Z6:AB6))/X6)*1000</f>
        <v>30333.333333333332</v>
      </c>
      <c r="AD6" s="2" t="s">
        <v>28</v>
      </c>
      <c r="AE6" t="s">
        <v>9</v>
      </c>
      <c r="AF6">
        <f>C36*D36</f>
        <v>40</v>
      </c>
      <c r="AG6">
        <f t="shared" si="0"/>
        <v>66.666666666666671</v>
      </c>
      <c r="AH6" s="2" t="s">
        <v>23</v>
      </c>
      <c r="AI6" t="s">
        <v>9</v>
      </c>
      <c r="AJ6">
        <v>0.42399999999999999</v>
      </c>
      <c r="AK6">
        <f t="shared" si="9"/>
        <v>141.33333333333334</v>
      </c>
      <c r="AL6" s="2" t="s">
        <v>23</v>
      </c>
      <c r="AM6" s="2" t="s">
        <v>44</v>
      </c>
      <c r="AN6">
        <v>10000</v>
      </c>
      <c r="AO6">
        <v>8</v>
      </c>
      <c r="AQ6">
        <f>10-(-23)</f>
        <v>33</v>
      </c>
      <c r="AR6">
        <f t="shared" si="1"/>
        <v>129.24999999999997</v>
      </c>
      <c r="AS6">
        <f t="shared" si="2"/>
        <v>0</v>
      </c>
      <c r="AT6" t="s">
        <v>23</v>
      </c>
      <c r="AU6">
        <v>1000</v>
      </c>
      <c r="AV6" t="s">
        <v>23</v>
      </c>
      <c r="AW6" t="s">
        <v>9</v>
      </c>
      <c r="AX6">
        <f>H32</f>
        <v>589.92000000000007</v>
      </c>
      <c r="AY6">
        <f t="shared" si="3"/>
        <v>4945</v>
      </c>
      <c r="AZ6">
        <v>0</v>
      </c>
      <c r="BA6" s="4">
        <f>AC6+AC7</f>
        <v>114586.05072463767</v>
      </c>
      <c r="BB6">
        <f t="shared" si="4"/>
        <v>66.666666666666671</v>
      </c>
      <c r="BC6">
        <f t="shared" si="5"/>
        <v>141.33333333333334</v>
      </c>
      <c r="BD6">
        <v>666.67</v>
      </c>
      <c r="BE6">
        <f t="shared" si="6"/>
        <v>129.24999999999997</v>
      </c>
      <c r="BF6">
        <f t="shared" si="6"/>
        <v>0</v>
      </c>
      <c r="BG6">
        <f t="shared" si="10"/>
        <v>121124.89072463766</v>
      </c>
      <c r="BI6" t="s">
        <v>23</v>
      </c>
      <c r="BJ6">
        <f>BG6/BH2</f>
        <v>598.90049330278111</v>
      </c>
      <c r="BK6">
        <f>BJ6*219</f>
        <v>131159.20803330906</v>
      </c>
    </row>
    <row r="7" spans="1:63">
      <c r="A7" t="s">
        <v>3</v>
      </c>
      <c r="B7">
        <v>0.18</v>
      </c>
      <c r="C7">
        <v>25</v>
      </c>
      <c r="D7">
        <v>16</v>
      </c>
      <c r="E7">
        <f>35+5</f>
        <v>40</v>
      </c>
      <c r="F7">
        <v>0</v>
      </c>
      <c r="G7">
        <f t="shared" si="7"/>
        <v>2880</v>
      </c>
      <c r="I7" t="s">
        <v>23</v>
      </c>
      <c r="J7" t="s">
        <v>10</v>
      </c>
      <c r="K7">
        <v>9.6999999999999993</v>
      </c>
      <c r="L7">
        <v>0.12479999999999999</v>
      </c>
      <c r="M7">
        <v>0.5</v>
      </c>
      <c r="N7">
        <f t="shared" si="8"/>
        <v>605.28</v>
      </c>
      <c r="O7" t="s">
        <v>28</v>
      </c>
      <c r="P7" s="2" t="s">
        <v>43</v>
      </c>
      <c r="Q7">
        <v>30000</v>
      </c>
      <c r="R7">
        <v>3.18</v>
      </c>
      <c r="S7">
        <v>1.55</v>
      </c>
      <c r="T7">
        <v>246</v>
      </c>
      <c r="U7">
        <v>34</v>
      </c>
      <c r="V7">
        <v>-2.7</v>
      </c>
      <c r="W7">
        <v>-1.1000000000000001</v>
      </c>
      <c r="X7">
        <v>0.46</v>
      </c>
      <c r="Y7" s="3">
        <v>24</v>
      </c>
      <c r="Z7" s="4">
        <f>((Q7*R7)*(U7-W7))/(Y7*3600)</f>
        <v>38.756250000000001</v>
      </c>
      <c r="AA7" s="4">
        <v>0</v>
      </c>
      <c r="AB7" s="4">
        <v>0</v>
      </c>
      <c r="AC7" s="4">
        <f>((SUM(Z7:Z7:AB7))*1000)/X7</f>
        <v>84252.717391304337</v>
      </c>
      <c r="AD7" s="2" t="s">
        <v>28</v>
      </c>
      <c r="AE7" t="s">
        <v>10</v>
      </c>
      <c r="AF7">
        <f>C43*D43</f>
        <v>40</v>
      </c>
      <c r="AG7">
        <f t="shared" si="0"/>
        <v>66.666666666666671</v>
      </c>
      <c r="AH7" s="2" t="s">
        <v>23</v>
      </c>
      <c r="AI7" t="s">
        <v>10</v>
      </c>
      <c r="AJ7">
        <v>0.28199999999999997</v>
      </c>
      <c r="AK7">
        <f t="shared" si="9"/>
        <v>94</v>
      </c>
      <c r="AL7" s="2" t="s">
        <v>23</v>
      </c>
      <c r="AM7" s="2" t="s">
        <v>45</v>
      </c>
      <c r="AN7">
        <v>8000</v>
      </c>
      <c r="AO7">
        <v>10</v>
      </c>
      <c r="AQ7">
        <f>10-(-23)</f>
        <v>33</v>
      </c>
      <c r="AR7">
        <f t="shared" si="1"/>
        <v>161.56249999999997</v>
      </c>
      <c r="AS7">
        <f t="shared" si="2"/>
        <v>0</v>
      </c>
      <c r="AT7" t="s">
        <v>23</v>
      </c>
      <c r="AU7">
        <v>1000</v>
      </c>
      <c r="AV7" t="s">
        <v>23</v>
      </c>
      <c r="AW7" t="s">
        <v>10</v>
      </c>
      <c r="AX7">
        <f>H39</f>
        <v>1077.5800000000002</v>
      </c>
      <c r="AY7">
        <f t="shared" si="3"/>
        <v>605.28</v>
      </c>
      <c r="AZ7">
        <v>0</v>
      </c>
      <c r="BA7" s="4">
        <f>AC8+AC9</f>
        <v>364902.71068169619</v>
      </c>
      <c r="BB7">
        <f t="shared" si="4"/>
        <v>66.666666666666671</v>
      </c>
      <c r="BC7">
        <f t="shared" si="5"/>
        <v>94</v>
      </c>
      <c r="BD7">
        <v>666.67</v>
      </c>
      <c r="BE7">
        <f t="shared" si="6"/>
        <v>161.56249999999997</v>
      </c>
      <c r="BF7">
        <f t="shared" si="6"/>
        <v>0</v>
      </c>
      <c r="BG7">
        <f t="shared" si="10"/>
        <v>367574.46984836285</v>
      </c>
      <c r="BI7" t="s">
        <v>23</v>
      </c>
      <c r="BJ7">
        <f>BG7/BH5</f>
        <v>977.41990415611042</v>
      </c>
      <c r="BK7">
        <f>BJ7*BH12</f>
        <v>465936.06831121788</v>
      </c>
    </row>
    <row r="8" spans="1:63">
      <c r="G8">
        <f t="shared" si="7"/>
        <v>0</v>
      </c>
      <c r="I8" t="s">
        <v>23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s="2" t="s">
        <v>44</v>
      </c>
      <c r="Q8">
        <v>10000</v>
      </c>
      <c r="R8">
        <v>2.8</v>
      </c>
      <c r="S8">
        <v>1.26</v>
      </c>
      <c r="T8">
        <v>194</v>
      </c>
      <c r="U8">
        <v>-1.1000000000000001</v>
      </c>
      <c r="V8">
        <v>-1.75</v>
      </c>
      <c r="W8">
        <v>-23</v>
      </c>
      <c r="X8">
        <v>0.75</v>
      </c>
      <c r="Y8" s="3">
        <v>6</v>
      </c>
      <c r="Z8" s="4">
        <f>((Q8*R8)*(U8-V8))/(Y8*3600)</f>
        <v>0.84259259259259245</v>
      </c>
      <c r="AA8" s="4">
        <f>(Q8*T8)/(Y8*3600)</f>
        <v>89.81481481481481</v>
      </c>
      <c r="AB8" s="4">
        <f>((Q8*S8)*(V8-W8))/(Y8*3600)</f>
        <v>12.395833333333334</v>
      </c>
      <c r="AC8" s="4">
        <f>((Z8+AA8+AB8)*1000)/X8</f>
        <v>137404.3209876543</v>
      </c>
      <c r="AD8" s="2" t="s">
        <v>28</v>
      </c>
      <c r="AE8" s="2" t="s">
        <v>23</v>
      </c>
      <c r="AF8" s="2" t="s">
        <v>23</v>
      </c>
      <c r="AG8" s="2" t="s">
        <v>23</v>
      </c>
      <c r="AH8" s="2" t="s">
        <v>23</v>
      </c>
      <c r="AI8" s="2" t="s">
        <v>23</v>
      </c>
      <c r="AJ8" s="2" t="s">
        <v>23</v>
      </c>
      <c r="AK8" s="2" t="s">
        <v>23</v>
      </c>
      <c r="AL8" s="2" t="s">
        <v>23</v>
      </c>
      <c r="AM8" t="s">
        <v>23</v>
      </c>
      <c r="AN8" t="s">
        <v>23</v>
      </c>
      <c r="AO8" t="s">
        <v>23</v>
      </c>
      <c r="AP8" t="s">
        <v>23</v>
      </c>
      <c r="AQ8" t="s">
        <v>23</v>
      </c>
      <c r="AR8" t="s">
        <v>23</v>
      </c>
      <c r="AS8" t="s">
        <v>23</v>
      </c>
      <c r="AT8" t="s">
        <v>23</v>
      </c>
      <c r="AU8">
        <v>1000</v>
      </c>
      <c r="AV8" t="s">
        <v>23</v>
      </c>
      <c r="AW8" t="s">
        <v>23</v>
      </c>
      <c r="AX8" t="s">
        <v>23</v>
      </c>
      <c r="AY8" t="s">
        <v>23</v>
      </c>
      <c r="AZ8" t="s">
        <v>23</v>
      </c>
      <c r="BA8" t="s">
        <v>23</v>
      </c>
      <c r="BB8" t="s">
        <v>23</v>
      </c>
      <c r="BC8" t="s">
        <v>23</v>
      </c>
      <c r="BD8" t="s">
        <v>23</v>
      </c>
      <c r="BE8" t="s">
        <v>23</v>
      </c>
      <c r="BF8" t="s">
        <v>23</v>
      </c>
      <c r="BG8" t="s">
        <v>23</v>
      </c>
      <c r="BH8" t="s">
        <v>23</v>
      </c>
      <c r="BI8" t="s">
        <v>23</v>
      </c>
    </row>
    <row r="9" spans="1:63">
      <c r="A9" t="s">
        <v>6</v>
      </c>
      <c r="B9">
        <v>0.18</v>
      </c>
      <c r="C9">
        <v>12</v>
      </c>
      <c r="D9">
        <v>5</v>
      </c>
      <c r="E9">
        <v>34</v>
      </c>
      <c r="F9">
        <v>0</v>
      </c>
      <c r="G9">
        <f t="shared" si="7"/>
        <v>367.20000000000005</v>
      </c>
      <c r="H9">
        <f>G9+G10+G11+G12+G13+G14</f>
        <v>4608.8999999999996</v>
      </c>
      <c r="I9" t="s">
        <v>23</v>
      </c>
      <c r="J9" t="s">
        <v>46</v>
      </c>
      <c r="K9" t="s">
        <v>29</v>
      </c>
      <c r="L9" t="s">
        <v>47</v>
      </c>
      <c r="M9" t="s">
        <v>48</v>
      </c>
      <c r="O9" s="2" t="s">
        <v>28</v>
      </c>
      <c r="P9" s="2" t="s">
        <v>45</v>
      </c>
      <c r="Q9">
        <v>8000</v>
      </c>
      <c r="R9">
        <v>3.18</v>
      </c>
      <c r="S9">
        <v>1.55</v>
      </c>
      <c r="T9">
        <v>246</v>
      </c>
      <c r="U9">
        <v>-1.1000000000000001</v>
      </c>
      <c r="V9">
        <v>-2.7</v>
      </c>
      <c r="W9">
        <v>-23</v>
      </c>
      <c r="X9">
        <v>0.46</v>
      </c>
      <c r="Y9" s="3">
        <v>6</v>
      </c>
      <c r="Z9" s="4">
        <f>((Q9*R9)*(U9-V9))/(Y9*3600)</f>
        <v>1.8844444444444444</v>
      </c>
      <c r="AA9" s="4">
        <f>(Q9*T9)/(Y9*3600)</f>
        <v>91.111111111111114</v>
      </c>
      <c r="AB9" s="4">
        <f>((Q9*S9)*(V9-W9))/(Y9*3600)</f>
        <v>11.653703703703703</v>
      </c>
      <c r="AC9" s="4">
        <f>((SUM(Z9:Z9:AB9))*1000)/X9</f>
        <v>227498.38969404186</v>
      </c>
      <c r="AD9" s="2" t="s">
        <v>28</v>
      </c>
      <c r="AH9" s="2"/>
      <c r="BH9" t="s">
        <v>55</v>
      </c>
    </row>
    <row r="10" spans="1:63">
      <c r="A10" t="s">
        <v>6</v>
      </c>
      <c r="B10">
        <v>0.18</v>
      </c>
      <c r="C10">
        <v>12</v>
      </c>
      <c r="D10">
        <v>5</v>
      </c>
      <c r="E10">
        <v>10</v>
      </c>
      <c r="F10">
        <v>0</v>
      </c>
      <c r="G10">
        <f t="shared" si="7"/>
        <v>108</v>
      </c>
      <c r="I10" t="s">
        <v>23</v>
      </c>
      <c r="J10" t="s">
        <v>3</v>
      </c>
      <c r="K10">
        <v>24000</v>
      </c>
      <c r="L10">
        <v>1.2E-2</v>
      </c>
      <c r="M10">
        <f>K10*L10</f>
        <v>288</v>
      </c>
      <c r="O10" s="2" t="s">
        <v>28</v>
      </c>
      <c r="P10" s="2" t="s">
        <v>28</v>
      </c>
      <c r="Q10" s="2" t="s">
        <v>28</v>
      </c>
      <c r="R10" s="2" t="s">
        <v>28</v>
      </c>
      <c r="S10" s="2" t="s">
        <v>28</v>
      </c>
      <c r="T10" s="2" t="s">
        <v>28</v>
      </c>
      <c r="U10" s="2" t="s">
        <v>28</v>
      </c>
      <c r="V10" s="2" t="s">
        <v>28</v>
      </c>
      <c r="W10" s="2" t="s">
        <v>28</v>
      </c>
      <c r="X10" s="2" t="s">
        <v>28</v>
      </c>
      <c r="Y10" s="2" t="s">
        <v>28</v>
      </c>
      <c r="Z10" s="2" t="s">
        <v>28</v>
      </c>
      <c r="AA10" s="2" t="s">
        <v>28</v>
      </c>
      <c r="AB10" s="2" t="s">
        <v>28</v>
      </c>
      <c r="AC10" s="2" t="s">
        <v>28</v>
      </c>
      <c r="AD10" s="2" t="s">
        <v>28</v>
      </c>
      <c r="BH10">
        <f>BH2+BH5</f>
        <v>578.3115128230005</v>
      </c>
    </row>
    <row r="11" spans="1:63">
      <c r="A11" t="s">
        <v>6</v>
      </c>
      <c r="B11">
        <v>0.18</v>
      </c>
      <c r="C11">
        <v>25</v>
      </c>
      <c r="D11">
        <v>5</v>
      </c>
      <c r="E11">
        <v>10</v>
      </c>
      <c r="F11">
        <v>0</v>
      </c>
      <c r="G11">
        <f t="shared" si="7"/>
        <v>225</v>
      </c>
      <c r="I11" t="s">
        <v>23</v>
      </c>
      <c r="J11" t="s">
        <v>6</v>
      </c>
      <c r="K11">
        <v>18000</v>
      </c>
      <c r="L11">
        <v>1.0999999999999999E-2</v>
      </c>
      <c r="M11">
        <f>K11*L11</f>
        <v>198</v>
      </c>
    </row>
    <row r="12" spans="1:63">
      <c r="A12" t="s">
        <v>6</v>
      </c>
      <c r="B12">
        <v>0.18</v>
      </c>
      <c r="C12">
        <v>25</v>
      </c>
      <c r="D12">
        <v>5</v>
      </c>
      <c r="E12">
        <v>-1</v>
      </c>
      <c r="F12">
        <v>0</v>
      </c>
      <c r="G12">
        <f t="shared" si="7"/>
        <v>-22.5</v>
      </c>
      <c r="I12" t="s">
        <v>23</v>
      </c>
      <c r="BH12">
        <f>158.9*3</f>
        <v>476.70000000000005</v>
      </c>
    </row>
    <row r="13" spans="1:63">
      <c r="A13" t="s">
        <v>6</v>
      </c>
      <c r="B13">
        <v>0.18</v>
      </c>
      <c r="C13">
        <v>25</v>
      </c>
      <c r="D13">
        <v>12</v>
      </c>
      <c r="E13">
        <v>33.799999999999997</v>
      </c>
      <c r="F13">
        <v>0</v>
      </c>
      <c r="G13">
        <f t="shared" si="7"/>
        <v>1825.1999999999998</v>
      </c>
      <c r="I13" t="s">
        <v>23</v>
      </c>
    </row>
    <row r="14" spans="1:63">
      <c r="A14" t="s">
        <v>6</v>
      </c>
      <c r="B14">
        <v>0.18</v>
      </c>
      <c r="C14">
        <v>25</v>
      </c>
      <c r="D14">
        <v>12</v>
      </c>
      <c r="E14">
        <f>34+5</f>
        <v>39</v>
      </c>
      <c r="F14">
        <v>0</v>
      </c>
      <c r="G14">
        <f t="shared" si="7"/>
        <v>2106</v>
      </c>
      <c r="I14" t="s">
        <v>23</v>
      </c>
    </row>
    <row r="15" spans="1:63">
      <c r="G15">
        <f t="shared" si="7"/>
        <v>0</v>
      </c>
      <c r="I15" t="s">
        <v>23</v>
      </c>
    </row>
    <row r="16" spans="1:63">
      <c r="A16" t="s">
        <v>7</v>
      </c>
      <c r="B16">
        <v>0.18</v>
      </c>
      <c r="C16">
        <v>10</v>
      </c>
      <c r="D16">
        <v>5</v>
      </c>
      <c r="E16">
        <v>10</v>
      </c>
      <c r="F16">
        <v>-18</v>
      </c>
      <c r="G16">
        <f t="shared" si="7"/>
        <v>252</v>
      </c>
      <c r="H16">
        <f>G16+G17+G18+G19+G20+G21+G22</f>
        <v>2731.3599999999997</v>
      </c>
      <c r="I16" t="s">
        <v>23</v>
      </c>
    </row>
    <row r="17" spans="1:9">
      <c r="A17" t="s">
        <v>7</v>
      </c>
      <c r="B17">
        <v>0.18</v>
      </c>
      <c r="C17">
        <v>10</v>
      </c>
      <c r="D17">
        <v>5</v>
      </c>
      <c r="E17">
        <f>52+1</f>
        <v>53</v>
      </c>
      <c r="F17">
        <v>0</v>
      </c>
      <c r="G17">
        <f t="shared" si="7"/>
        <v>477</v>
      </c>
      <c r="I17" t="s">
        <v>23</v>
      </c>
    </row>
    <row r="18" spans="1:9">
      <c r="A18" t="s">
        <v>7</v>
      </c>
      <c r="B18">
        <v>0.18</v>
      </c>
      <c r="C18">
        <v>4</v>
      </c>
      <c r="D18">
        <v>5</v>
      </c>
      <c r="E18">
        <v>-1.1000000000000001</v>
      </c>
      <c r="F18">
        <v>-18</v>
      </c>
      <c r="G18">
        <f t="shared" si="7"/>
        <v>60.839999999999989</v>
      </c>
      <c r="I18" t="s">
        <v>23</v>
      </c>
    </row>
    <row r="19" spans="1:9">
      <c r="A19" t="s">
        <v>7</v>
      </c>
      <c r="B19">
        <v>0.14000000000000001</v>
      </c>
      <c r="C19">
        <v>4</v>
      </c>
      <c r="D19">
        <v>5</v>
      </c>
      <c r="E19">
        <v>-23</v>
      </c>
      <c r="F19">
        <v>-18</v>
      </c>
      <c r="G19">
        <f t="shared" si="7"/>
        <v>-14.000000000000002</v>
      </c>
      <c r="I19" t="s">
        <v>23</v>
      </c>
    </row>
    <row r="20" spans="1:9">
      <c r="A20" t="s">
        <v>7</v>
      </c>
      <c r="B20">
        <v>0.18</v>
      </c>
      <c r="C20">
        <v>8</v>
      </c>
      <c r="D20">
        <v>5</v>
      </c>
      <c r="E20">
        <f>52+2</f>
        <v>54</v>
      </c>
      <c r="F20">
        <v>0</v>
      </c>
      <c r="G20">
        <f t="shared" si="7"/>
        <v>388.79999999999995</v>
      </c>
      <c r="I20" t="s">
        <v>23</v>
      </c>
    </row>
    <row r="21" spans="1:9">
      <c r="A21" t="s">
        <v>7</v>
      </c>
      <c r="B21">
        <v>0.18</v>
      </c>
      <c r="C21">
        <v>8</v>
      </c>
      <c r="D21">
        <v>10</v>
      </c>
      <c r="E21">
        <v>33.799999999999997</v>
      </c>
      <c r="F21">
        <v>-18</v>
      </c>
      <c r="G21">
        <f t="shared" si="7"/>
        <v>745.91999999999985</v>
      </c>
      <c r="I21" t="s">
        <v>23</v>
      </c>
    </row>
    <row r="22" spans="1:9">
      <c r="A22" t="s">
        <v>7</v>
      </c>
      <c r="B22">
        <v>0.18</v>
      </c>
      <c r="C22">
        <v>8</v>
      </c>
      <c r="D22">
        <v>10</v>
      </c>
      <c r="E22">
        <f>52+5</f>
        <v>57</v>
      </c>
      <c r="F22">
        <v>0</v>
      </c>
      <c r="G22">
        <f t="shared" si="7"/>
        <v>820.8</v>
      </c>
      <c r="I22" t="s">
        <v>23</v>
      </c>
    </row>
    <row r="23" spans="1:9">
      <c r="G23">
        <f t="shared" si="7"/>
        <v>0</v>
      </c>
      <c r="I23" t="s">
        <v>23</v>
      </c>
    </row>
    <row r="24" spans="1:9">
      <c r="A24" t="s">
        <v>8</v>
      </c>
      <c r="B24">
        <v>0.18</v>
      </c>
      <c r="C24">
        <v>8</v>
      </c>
      <c r="D24">
        <v>5</v>
      </c>
      <c r="E24">
        <v>10</v>
      </c>
      <c r="F24">
        <v>-18</v>
      </c>
      <c r="G24">
        <f t="shared" si="7"/>
        <v>201.59999999999997</v>
      </c>
      <c r="H24">
        <f>G24+G25+G26+G27+G29+G28+G30</f>
        <v>2085.0160000000001</v>
      </c>
      <c r="I24" t="s">
        <v>23</v>
      </c>
    </row>
    <row r="25" spans="1:9">
      <c r="A25" t="s">
        <v>8</v>
      </c>
      <c r="B25">
        <v>0.18</v>
      </c>
      <c r="C25">
        <v>8</v>
      </c>
      <c r="D25">
        <v>5</v>
      </c>
      <c r="E25">
        <f>52+1</f>
        <v>53</v>
      </c>
      <c r="F25">
        <v>0</v>
      </c>
      <c r="G25">
        <f t="shared" si="7"/>
        <v>381.59999999999997</v>
      </c>
      <c r="I25" t="s">
        <v>23</v>
      </c>
    </row>
    <row r="26" spans="1:9">
      <c r="A26" t="s">
        <v>8</v>
      </c>
      <c r="B26">
        <v>0.18</v>
      </c>
      <c r="C26">
        <v>8</v>
      </c>
      <c r="D26">
        <v>5</v>
      </c>
      <c r="E26">
        <v>10</v>
      </c>
      <c r="F26">
        <v>-18</v>
      </c>
      <c r="G26">
        <f t="shared" si="7"/>
        <v>201.59999999999997</v>
      </c>
      <c r="I26" t="s">
        <v>23</v>
      </c>
    </row>
    <row r="27" spans="1:9">
      <c r="A27" t="s">
        <v>8</v>
      </c>
      <c r="B27">
        <v>0.18</v>
      </c>
      <c r="C27">
        <v>4</v>
      </c>
      <c r="D27">
        <v>5</v>
      </c>
      <c r="E27">
        <v>-1.1000000000000001</v>
      </c>
      <c r="F27">
        <v>-18</v>
      </c>
      <c r="G27">
        <f t="shared" si="7"/>
        <v>60.839999999999989</v>
      </c>
      <c r="I27" t="s">
        <v>23</v>
      </c>
    </row>
    <row r="28" spans="1:9">
      <c r="A28" t="s">
        <v>8</v>
      </c>
      <c r="B28">
        <v>0.14000000000000001</v>
      </c>
      <c r="C28">
        <v>4</v>
      </c>
      <c r="D28">
        <v>5</v>
      </c>
      <c r="E28">
        <v>-23</v>
      </c>
      <c r="F28">
        <v>-18</v>
      </c>
      <c r="G28">
        <f t="shared" si="7"/>
        <v>-14.000000000000002</v>
      </c>
      <c r="I28" t="s">
        <v>23</v>
      </c>
    </row>
    <row r="29" spans="1:9">
      <c r="A29" t="s">
        <v>8</v>
      </c>
      <c r="B29">
        <v>0.18</v>
      </c>
      <c r="C29">
        <v>8</v>
      </c>
      <c r="D29">
        <v>8</v>
      </c>
      <c r="E29">
        <v>33.799999999999997</v>
      </c>
      <c r="F29">
        <v>-18</v>
      </c>
      <c r="G29">
        <f t="shared" si="7"/>
        <v>596.73599999999999</v>
      </c>
      <c r="I29" t="s">
        <v>23</v>
      </c>
    </row>
    <row r="30" spans="1:9">
      <c r="A30" t="s">
        <v>8</v>
      </c>
      <c r="B30">
        <v>0.18</v>
      </c>
      <c r="C30">
        <v>8</v>
      </c>
      <c r="D30">
        <v>8</v>
      </c>
      <c r="E30">
        <f>52+5</f>
        <v>57</v>
      </c>
      <c r="F30">
        <v>0</v>
      </c>
      <c r="G30">
        <f t="shared" si="7"/>
        <v>656.64</v>
      </c>
      <c r="I30" t="s">
        <v>23</v>
      </c>
    </row>
    <row r="31" spans="1:9">
      <c r="G31">
        <f t="shared" si="7"/>
        <v>0</v>
      </c>
      <c r="I31" t="s">
        <v>23</v>
      </c>
    </row>
    <row r="32" spans="1:9">
      <c r="A32" t="s">
        <v>9</v>
      </c>
      <c r="B32">
        <v>0.14000000000000001</v>
      </c>
      <c r="C32">
        <v>10</v>
      </c>
      <c r="D32">
        <v>5</v>
      </c>
      <c r="E32">
        <v>-23</v>
      </c>
      <c r="F32">
        <v>-1.1000000000000001</v>
      </c>
      <c r="G32">
        <f t="shared" si="7"/>
        <v>-153.30000000000001</v>
      </c>
      <c r="H32">
        <f>G32+G33+G34+G35+G36+G37</f>
        <v>589.92000000000007</v>
      </c>
      <c r="I32" t="s">
        <v>23</v>
      </c>
    </row>
    <row r="33" spans="1:9">
      <c r="A33" t="s">
        <v>9</v>
      </c>
      <c r="B33">
        <v>0.18</v>
      </c>
      <c r="C33">
        <v>10</v>
      </c>
      <c r="D33">
        <v>5</v>
      </c>
      <c r="E33">
        <f>35.1+1</f>
        <v>36.1</v>
      </c>
      <c r="F33">
        <v>0</v>
      </c>
      <c r="G33">
        <f t="shared" si="7"/>
        <v>324.90000000000003</v>
      </c>
      <c r="I33" t="s">
        <v>23</v>
      </c>
    </row>
    <row r="34" spans="1:9">
      <c r="A34" t="s">
        <v>9</v>
      </c>
      <c r="B34">
        <v>0.18</v>
      </c>
      <c r="C34">
        <v>4</v>
      </c>
      <c r="D34">
        <v>5</v>
      </c>
      <c r="E34">
        <v>-18</v>
      </c>
      <c r="F34">
        <v>-1.1000000000000001</v>
      </c>
      <c r="G34">
        <f t="shared" si="7"/>
        <v>-60.839999999999989</v>
      </c>
      <c r="I34" t="s">
        <v>23</v>
      </c>
    </row>
    <row r="35" spans="1:9">
      <c r="A35" t="s">
        <v>9</v>
      </c>
      <c r="B35">
        <v>0.18</v>
      </c>
      <c r="C35">
        <v>4</v>
      </c>
      <c r="D35">
        <v>5</v>
      </c>
      <c r="E35">
        <v>-18</v>
      </c>
      <c r="F35">
        <v>-1.1000000000000001</v>
      </c>
      <c r="G35">
        <f t="shared" si="7"/>
        <v>-60.839999999999989</v>
      </c>
      <c r="I35" t="s">
        <v>23</v>
      </c>
    </row>
    <row r="36" spans="1:9">
      <c r="A36" t="s">
        <v>9</v>
      </c>
      <c r="B36">
        <v>0.18</v>
      </c>
      <c r="C36">
        <v>4</v>
      </c>
      <c r="D36">
        <v>10</v>
      </c>
      <c r="E36">
        <v>33.799999999999997</v>
      </c>
      <c r="F36">
        <v>-1.1000000000000001</v>
      </c>
      <c r="G36">
        <f t="shared" si="7"/>
        <v>251.27999999999997</v>
      </c>
      <c r="I36" t="s">
        <v>23</v>
      </c>
    </row>
    <row r="37" spans="1:9">
      <c r="A37" t="s">
        <v>9</v>
      </c>
      <c r="B37">
        <v>0.18</v>
      </c>
      <c r="C37">
        <v>4</v>
      </c>
      <c r="D37">
        <v>10</v>
      </c>
      <c r="E37">
        <f>35.1+5</f>
        <v>40.1</v>
      </c>
      <c r="F37">
        <v>0</v>
      </c>
      <c r="G37">
        <f t="shared" si="7"/>
        <v>288.71999999999997</v>
      </c>
      <c r="I37" t="s">
        <v>23</v>
      </c>
    </row>
    <row r="38" spans="1:9">
      <c r="G38">
        <f t="shared" si="7"/>
        <v>0</v>
      </c>
      <c r="I38" t="s">
        <v>23</v>
      </c>
    </row>
    <row r="39" spans="1:9">
      <c r="A39" t="s">
        <v>10</v>
      </c>
      <c r="B39">
        <v>0.14000000000000001</v>
      </c>
      <c r="C39">
        <v>10</v>
      </c>
      <c r="D39">
        <v>5</v>
      </c>
      <c r="E39">
        <v>10</v>
      </c>
      <c r="F39">
        <v>-23</v>
      </c>
      <c r="G39">
        <f t="shared" si="7"/>
        <v>231.00000000000003</v>
      </c>
      <c r="H39">
        <f>G39+G40+G41+G42+G43+G44</f>
        <v>1077.5800000000002</v>
      </c>
      <c r="I39" t="s">
        <v>23</v>
      </c>
    </row>
    <row r="40" spans="1:9">
      <c r="A40" t="s">
        <v>10</v>
      </c>
      <c r="B40">
        <v>0.14000000000000001</v>
      </c>
      <c r="C40">
        <v>10</v>
      </c>
      <c r="D40">
        <v>5</v>
      </c>
      <c r="E40">
        <v>-1.1000000000000001</v>
      </c>
      <c r="F40">
        <v>-23</v>
      </c>
      <c r="G40">
        <f t="shared" si="7"/>
        <v>153.30000000000001</v>
      </c>
      <c r="I40" t="s">
        <v>23</v>
      </c>
    </row>
    <row r="41" spans="1:9">
      <c r="A41" t="s">
        <v>10</v>
      </c>
      <c r="B41">
        <v>0.14000000000000001</v>
      </c>
      <c r="C41">
        <v>4</v>
      </c>
      <c r="D41">
        <v>5</v>
      </c>
      <c r="E41">
        <v>-18</v>
      </c>
      <c r="F41">
        <v>-23</v>
      </c>
      <c r="G41">
        <f t="shared" si="7"/>
        <v>14.000000000000002</v>
      </c>
      <c r="I41" t="s">
        <v>23</v>
      </c>
    </row>
    <row r="42" spans="1:9">
      <c r="A42" t="s">
        <v>10</v>
      </c>
      <c r="B42">
        <v>0.14000000000000001</v>
      </c>
      <c r="C42">
        <v>4</v>
      </c>
      <c r="D42">
        <v>5</v>
      </c>
      <c r="E42">
        <v>-18</v>
      </c>
      <c r="F42">
        <v>-23</v>
      </c>
      <c r="G42">
        <f t="shared" si="7"/>
        <v>14.000000000000002</v>
      </c>
      <c r="I42" t="s">
        <v>23</v>
      </c>
    </row>
    <row r="43" spans="1:9">
      <c r="A43" t="s">
        <v>10</v>
      </c>
      <c r="B43">
        <v>0.14000000000000001</v>
      </c>
      <c r="C43">
        <v>4</v>
      </c>
      <c r="D43">
        <v>10</v>
      </c>
      <c r="E43">
        <v>33.799999999999997</v>
      </c>
      <c r="F43">
        <v>-23</v>
      </c>
      <c r="G43">
        <f t="shared" si="7"/>
        <v>318.08000000000004</v>
      </c>
      <c r="I43" t="s">
        <v>23</v>
      </c>
    </row>
    <row r="44" spans="1:9">
      <c r="A44" t="s">
        <v>10</v>
      </c>
      <c r="B44">
        <v>0.14000000000000001</v>
      </c>
      <c r="C44">
        <v>4</v>
      </c>
      <c r="D44">
        <v>10</v>
      </c>
      <c r="E44">
        <f>57+5</f>
        <v>62</v>
      </c>
      <c r="F44">
        <v>0</v>
      </c>
      <c r="G44">
        <f t="shared" si="7"/>
        <v>347.20000000000005</v>
      </c>
      <c r="I44" t="s">
        <v>23</v>
      </c>
    </row>
    <row r="45" spans="1:9">
      <c r="A45" t="s">
        <v>11</v>
      </c>
      <c r="B45" t="s">
        <v>11</v>
      </c>
      <c r="C45" t="s">
        <v>11</v>
      </c>
      <c r="D45" t="s">
        <v>11</v>
      </c>
      <c r="E45" t="s">
        <v>11</v>
      </c>
      <c r="F45" t="s">
        <v>11</v>
      </c>
      <c r="G45" t="s">
        <v>11</v>
      </c>
      <c r="H45" t="s">
        <v>11</v>
      </c>
      <c r="I45" t="s">
        <v>23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Novin Pendar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NP</cp:lastModifiedBy>
  <dcterms:created xsi:type="dcterms:W3CDTF">2020-02-03T07:17:53Z</dcterms:created>
  <dcterms:modified xsi:type="dcterms:W3CDTF">2020-02-03T10:21:50Z</dcterms:modified>
</cp:coreProperties>
</file>